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whamburgedu-my.sharepoint.com/personal/wsk288_haw-hamburg_de/Documents/Neues Fliegen/NFC/NFC25/"/>
    </mc:Choice>
  </mc:AlternateContent>
  <xr:revisionPtr revIDLastSave="0" documentId="8_{D1F9750B-F138-4540-AC68-6059FCEE2F3F}" xr6:coauthVersionLast="47" xr6:coauthVersionMax="47" xr10:uidLastSave="{00000000-0000-0000-0000-000000000000}"/>
  <bookViews>
    <workbookView xWindow="-120" yWindow="-120" windowWidth="29040" windowHeight="15720" firstSheet="1" activeTab="1" xr2:uid="{209D497B-F45D-43F1-809E-CAF8DB8B0CC7}"/>
  </bookViews>
  <sheets>
    <sheet name="Entwurf 1 (Sy)" sheetId="1" state="hidden" r:id="rId1"/>
    <sheet name="Scoring" sheetId="4" r:id="rId2"/>
    <sheet name="Diagramms" sheetId="6" state="hidden" r:id="rId3"/>
    <sheet name="Backend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5" l="1"/>
  <c r="I38" i="5"/>
  <c r="I37" i="5"/>
  <c r="I36" i="5"/>
  <c r="I35" i="5"/>
  <c r="I34" i="5"/>
  <c r="I33" i="5"/>
  <c r="I32" i="5"/>
  <c r="I31" i="5"/>
  <c r="I30" i="5"/>
  <c r="I29" i="5"/>
  <c r="I28" i="5"/>
  <c r="I27" i="5"/>
  <c r="I23" i="5"/>
  <c r="I22" i="5"/>
  <c r="I21" i="5"/>
  <c r="I20" i="5"/>
  <c r="I19" i="5"/>
  <c r="I18" i="5"/>
  <c r="I17" i="5"/>
  <c r="I16" i="5"/>
  <c r="I15" i="5"/>
  <c r="I12" i="5"/>
  <c r="I11" i="5"/>
  <c r="I10" i="5"/>
  <c r="I9" i="5"/>
  <c r="I8" i="5"/>
  <c r="I7" i="5"/>
  <c r="I6" i="5"/>
  <c r="I5" i="5"/>
  <c r="I4" i="5"/>
  <c r="I3" i="5"/>
  <c r="B16" i="5"/>
  <c r="B15" i="5"/>
  <c r="B14" i="5"/>
  <c r="B13" i="5"/>
  <c r="B10" i="5"/>
  <c r="B9" i="5"/>
  <c r="B8" i="5"/>
  <c r="B7" i="5"/>
  <c r="B6" i="5"/>
  <c r="B5" i="5"/>
  <c r="B4" i="5"/>
  <c r="E18" i="4"/>
  <c r="F17" i="4"/>
  <c r="F15" i="4"/>
  <c r="E12" i="4"/>
  <c r="F9" i="4"/>
  <c r="F8" i="1"/>
  <c r="E8" i="1"/>
  <c r="F11" i="1"/>
  <c r="E11" i="1"/>
  <c r="F4" i="1"/>
  <c r="E4" i="1"/>
  <c r="F5" i="1"/>
  <c r="F6" i="1"/>
  <c r="F7" i="1"/>
  <c r="F10" i="1"/>
  <c r="F15" i="1"/>
  <c r="F16" i="1"/>
  <c r="F18" i="1"/>
  <c r="F20" i="1"/>
  <c r="E5" i="1"/>
  <c r="E6" i="1"/>
  <c r="E7" i="1"/>
  <c r="E10" i="1"/>
  <c r="E15" i="1"/>
  <c r="E16" i="1"/>
  <c r="E18" i="1"/>
  <c r="E20" i="1"/>
  <c r="G23" i="1"/>
  <c r="D17" i="1"/>
  <c r="C17" i="1"/>
  <c r="D9" i="1"/>
  <c r="C9" i="1"/>
  <c r="E16" i="4" l="1"/>
  <c r="F11" i="4"/>
  <c r="E11" i="4"/>
  <c r="F12" i="4"/>
  <c r="E9" i="4"/>
  <c r="E6" i="4"/>
  <c r="F6" i="4"/>
  <c r="F18" i="4"/>
  <c r="F16" i="4"/>
  <c r="E8" i="4"/>
  <c r="F8" i="4"/>
  <c r="E7" i="4"/>
  <c r="F10" i="4"/>
  <c r="E15" i="4"/>
  <c r="E17" i="4"/>
  <c r="E10" i="4"/>
  <c r="F7" i="4"/>
  <c r="E17" i="1"/>
  <c r="F9" i="1"/>
  <c r="F17" i="1"/>
  <c r="E9" i="1"/>
  <c r="E23" i="1" s="1"/>
  <c r="F23" i="4" l="1"/>
  <c r="E23" i="4"/>
  <c r="F23" i="1"/>
</calcChain>
</file>

<file path=xl/sharedStrings.xml><?xml version="1.0" encoding="utf-8"?>
<sst xmlns="http://schemas.openxmlformats.org/spreadsheetml/2006/main" count="83" uniqueCount="58">
  <si>
    <t>Flugaufgabe</t>
  </si>
  <si>
    <t>Startstrecke</t>
  </si>
  <si>
    <t xml:space="preserve">Refenzflieger </t>
  </si>
  <si>
    <t>[m]</t>
  </si>
  <si>
    <t>Einheit</t>
  </si>
  <si>
    <t>Team</t>
  </si>
  <si>
    <t>Verteilung</t>
  </si>
  <si>
    <t>Wertung mit Begrenzung</t>
  </si>
  <si>
    <t>Faktor</t>
  </si>
  <si>
    <t>Wertung ohne Begrenzung</t>
  </si>
  <si>
    <t>linear</t>
  </si>
  <si>
    <t>Begrenzung</t>
  </si>
  <si>
    <t>Steigwinkel</t>
  </si>
  <si>
    <t>[°]</t>
  </si>
  <si>
    <t>Gleitzahl</t>
  </si>
  <si>
    <t>[]</t>
  </si>
  <si>
    <t>Max Geschwindigkeit</t>
  </si>
  <si>
    <t>Min Geschwindigkeit</t>
  </si>
  <si>
    <t>Delta Geschwindigkeit</t>
  </si>
  <si>
    <t>Landewinkel</t>
  </si>
  <si>
    <t>Landestrecke</t>
  </si>
  <si>
    <t>[m/s]</t>
  </si>
  <si>
    <t>Stecke</t>
  </si>
  <si>
    <t>Spezifischer Energieverbrauch</t>
  </si>
  <si>
    <t>[mAh/m*kg]</t>
  </si>
  <si>
    <t>Energie auf Strecke und Abflugmasse</t>
  </si>
  <si>
    <t>Payload</t>
  </si>
  <si>
    <t>[kg]</t>
  </si>
  <si>
    <t>Energieverbrauch</t>
  </si>
  <si>
    <t>[mAh]</t>
  </si>
  <si>
    <t>Abflugmasse</t>
  </si>
  <si>
    <t>Volumen</t>
  </si>
  <si>
    <t>[m^3]</t>
  </si>
  <si>
    <t>Endurance</t>
  </si>
  <si>
    <t>sin</t>
  </si>
  <si>
    <t>PDR + FDR</t>
  </si>
  <si>
    <t>Punkte</t>
  </si>
  <si>
    <t>Wichtung</t>
  </si>
  <si>
    <t>[km]</t>
  </si>
  <si>
    <t>[Ah/(km*kg)]</t>
  </si>
  <si>
    <t>Sum</t>
  </si>
  <si>
    <t>Starting points</t>
  </si>
  <si>
    <t>Take-off distance</t>
  </si>
  <si>
    <t>Climb angle</t>
  </si>
  <si>
    <t>Glide ratio</t>
  </si>
  <si>
    <t>Max speed</t>
  </si>
  <si>
    <t>Min speed</t>
  </si>
  <si>
    <t>Landing angle</t>
  </si>
  <si>
    <t>Landing distance</t>
  </si>
  <si>
    <t>Flight distance</t>
  </si>
  <si>
    <t>Specific energy consumption</t>
  </si>
  <si>
    <t>Payload mass</t>
  </si>
  <si>
    <t>Payload volume</t>
  </si>
  <si>
    <t>Flight task</t>
  </si>
  <si>
    <t>Flight performance</t>
  </si>
  <si>
    <t>Points</t>
  </si>
  <si>
    <t>Reference aircraft</t>
  </si>
  <si>
    <t>Your aircraft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</si>
</sst>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2" fontId="0" fillId="0" borderId="0" xfId="0" applyNumberForma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/>
    <xf numFmtId="0" fontId="0" fillId="0" borderId="0" xfId="0" applyAlignment="1">
      <alignment horizontal="center" vertical="center"/>
    </xf>
    <xf numFmtId="0" fontId="0" fillId="0" borderId="1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/>
    </xf>
    <xf numFmtId="0" fontId="1" fillId="0" borderId="1" xfId="0" applyFont="1" applyBorder="1"/>
    <xf numFmtId="0" fontId="0" fillId="0" borderId="10" xfId="0" applyBorder="1"/>
    <xf numFmtId="0" fontId="0" fillId="0" borderId="9" xfId="0" applyBorder="1"/>
    <xf numFmtId="1" fontId="0" fillId="0" borderId="0" xfId="0" applyNumberFormat="1"/>
    <xf numFmtId="2" fontId="0" fillId="0" borderId="4" xfId="0" applyNumberFormat="1" applyBorder="1"/>
    <xf numFmtId="1" fontId="0" fillId="0" borderId="11" xfId="0" applyNumberFormat="1" applyBorder="1"/>
    <xf numFmtId="2" fontId="0" fillId="0" borderId="6" xfId="0" applyNumberFormat="1" applyBorder="1"/>
    <xf numFmtId="2" fontId="0" fillId="4" borderId="8" xfId="0" applyNumberFormat="1" applyFill="1" applyBorder="1"/>
    <xf numFmtId="0" fontId="0" fillId="2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2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Backend!$H$2</c:f>
              <c:strCache>
                <c:ptCount val="1"/>
                <c:pt idx="0">
                  <c:v>Startstrecke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Backend!$H$3:$H$12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Backend!$I$3:$I$12</c:f>
              <c:numCache>
                <c:formatCode>0.00</c:formatCode>
                <c:ptCount val="10"/>
                <c:pt idx="0">
                  <c:v>3.0463766238230594</c:v>
                </c:pt>
                <c:pt idx="1">
                  <c:v>2.5405958095491492</c:v>
                </c:pt>
                <c:pt idx="2">
                  <c:v>1.8484686290400392</c:v>
                </c:pt>
                <c:pt idx="3">
                  <c:v>0.97967464961483652</c:v>
                </c:pt>
                <c:pt idx="4">
                  <c:v>0</c:v>
                </c:pt>
                <c:pt idx="5">
                  <c:v>-1.8484686290400392</c:v>
                </c:pt>
                <c:pt idx="6">
                  <c:v>-2.5405958095491492</c:v>
                </c:pt>
                <c:pt idx="7">
                  <c:v>-3.0463766238230594</c:v>
                </c:pt>
                <c:pt idx="8">
                  <c:v>-3.3931345598300515</c:v>
                </c:pt>
                <c:pt idx="9">
                  <c:v>-3.6205930145794656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10-4A92-8385-1F55B24CFA61}"/>
            </c:ext>
          </c:extLst>
        </c:ser>
        <c:ser>
          <c:idx val="1"/>
          <c:order val="1"/>
          <c:tx>
            <c:strRef>
              <c:f>Scoring!$D$5</c:f>
              <c:strCache>
                <c:ptCount val="1"/>
                <c:pt idx="0">
                  <c:v>Your aircraft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Scoring!$D$6</c:f>
              <c:numCache>
                <c:formatCode>General</c:formatCode>
                <c:ptCount val="1"/>
                <c:pt idx="0">
                  <c:v>35</c:v>
                </c:pt>
              </c:numCache>
            </c:numRef>
          </c:xVal>
          <c:yVal>
            <c:numRef>
              <c:f>Scoring!$F$6</c:f>
              <c:numCache>
                <c:formatCode>0.00</c:formatCode>
                <c:ptCount val="1"/>
                <c:pt idx="0">
                  <c:v>0.49741200708638483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10-4A92-8385-1F55B24CF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737552"/>
        <c:axId val="769737912"/>
      </c:scatterChart>
      <c:valAx>
        <c:axId val="76973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9737912"/>
        <c:crosses val="autoZero"/>
        <c:crossBetween val="midCat"/>
      </c:valAx>
      <c:valAx>
        <c:axId val="76973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9737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Backend!$H$14</c:f>
              <c:strCache>
                <c:ptCount val="1"/>
                <c:pt idx="0">
                  <c:v>Steigwinkel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Backend!$H$15:$H$23</c:f>
              <c:numCache>
                <c:formatCode>General</c:formatCod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Backend!$I$15:$I$23</c:f>
              <c:numCache>
                <c:formatCode>0.00</c:formatCode>
                <c:ptCount val="9"/>
                <c:pt idx="0">
                  <c:v>-4.4460426667110111</c:v>
                </c:pt>
                <c:pt idx="1">
                  <c:v>-3.2348201008200688</c:v>
                </c:pt>
                <c:pt idx="2">
                  <c:v>-1.7144306368259639</c:v>
                </c:pt>
                <c:pt idx="3">
                  <c:v>0</c:v>
                </c:pt>
                <c:pt idx="4">
                  <c:v>1.7144306368259639</c:v>
                </c:pt>
                <c:pt idx="5">
                  <c:v>3.2348201008200688</c:v>
                </c:pt>
                <c:pt idx="6">
                  <c:v>4.4460426667110111</c:v>
                </c:pt>
                <c:pt idx="7">
                  <c:v>5.3311590916903544</c:v>
                </c:pt>
                <c:pt idx="8">
                  <c:v>5.9379854797025899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C0-49EC-B29F-7DD81D3F8999}"/>
            </c:ext>
          </c:extLst>
        </c:ser>
        <c:ser>
          <c:idx val="1"/>
          <c:order val="1"/>
          <c:tx>
            <c:strRef>
              <c:f>Scoring!$D$5</c:f>
              <c:strCache>
                <c:ptCount val="1"/>
                <c:pt idx="0">
                  <c:v>Your aircraft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Scoring!$D$7</c:f>
              <c:numCache>
                <c:formatCode>General</c:formatCode>
                <c:ptCount val="1"/>
                <c:pt idx="0">
                  <c:v>30</c:v>
                </c:pt>
              </c:numCache>
            </c:numRef>
          </c:xVal>
          <c:yVal>
            <c:numRef>
              <c:f>Scoring!$F$7</c:f>
              <c:numCache>
                <c:formatCode>0.00</c:formatCode>
                <c:ptCount val="1"/>
                <c:pt idx="0">
                  <c:v>-1.7144306368259639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C0-49EC-B29F-7DD81D3F8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737552"/>
        <c:axId val="769737912"/>
      </c:scatterChart>
      <c:valAx>
        <c:axId val="76973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9737912"/>
        <c:crosses val="autoZero"/>
        <c:crossBetween val="midCat"/>
      </c:valAx>
      <c:valAx>
        <c:axId val="76973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9737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Backend!$H$26</c:f>
              <c:strCache>
                <c:ptCount val="1"/>
                <c:pt idx="0">
                  <c:v>Gleitzahl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Backend!$H$27:$H$39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xVal>
          <c:yVal>
            <c:numRef>
              <c:f>Backend!$I$27:$I$39</c:f>
              <c:numCache>
                <c:formatCode>0.00</c:formatCode>
                <c:ptCount val="13"/>
                <c:pt idx="0">
                  <c:v>-19.039853898894123</c:v>
                </c:pt>
                <c:pt idx="1">
                  <c:v>-14.569573633697756</c:v>
                </c:pt>
                <c:pt idx="2">
                  <c:v>-8.0378184382908593</c:v>
                </c:pt>
                <c:pt idx="3">
                  <c:v>0</c:v>
                </c:pt>
                <c:pt idx="4">
                  <c:v>8.0378184382908575</c:v>
                </c:pt>
                <c:pt idx="5">
                  <c:v>14.569573633697756</c:v>
                </c:pt>
                <c:pt idx="6">
                  <c:v>19.039853898894123</c:v>
                </c:pt>
                <c:pt idx="7">
                  <c:v>21.751541543566798</c:v>
                </c:pt>
                <c:pt idx="8">
                  <c:v>23.277740216689445</c:v>
                </c:pt>
                <c:pt idx="9">
                  <c:v>24.100689501895424</c:v>
                </c:pt>
                <c:pt idx="10">
                  <c:v>24.534202032746663</c:v>
                </c:pt>
                <c:pt idx="11">
                  <c:v>24.759762355642025</c:v>
                </c:pt>
                <c:pt idx="12">
                  <c:v>24.876368842168265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90-40F9-8A24-25A8DF20564E}"/>
            </c:ext>
          </c:extLst>
        </c:ser>
        <c:ser>
          <c:idx val="1"/>
          <c:order val="1"/>
          <c:tx>
            <c:strRef>
              <c:f>Scoring!$D$5</c:f>
              <c:strCache>
                <c:ptCount val="1"/>
                <c:pt idx="0">
                  <c:v>Your aircraft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Scoring!$D$8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Scoring!$F$8</c:f>
              <c:numCache>
                <c:formatCode>0.00</c:formatCode>
                <c:ptCount val="1"/>
                <c:pt idx="0">
                  <c:v>8.0378184382908575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90-40F9-8A24-25A8DF205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737552"/>
        <c:axId val="769737912"/>
      </c:scatterChart>
      <c:valAx>
        <c:axId val="76973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9737912"/>
        <c:crosses val="autoZero"/>
        <c:crossBetween val="midCat"/>
      </c:valAx>
      <c:valAx>
        <c:axId val="76973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9737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280145</xdr:colOff>
      <xdr:row>3</xdr:row>
      <xdr:rowOff>44822</xdr:rowOff>
    </xdr:from>
    <xdr:to>
      <xdr:col>14</xdr:col>
      <xdr:colOff>425824</xdr:colOff>
      <xdr:row>22</xdr:row>
      <xdr:rowOff>112059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23396370-B59E-DDEE-6170-D968BC78B75E}"/>
            </a:ext>
          </a:extLst>
        </xdr:cNvPr>
        <xdr:cNvSpPr txBox="1"/>
      </xdr:nvSpPr>
      <xdr:spPr>
        <a:xfrm>
          <a:off x="8594910" y="627528"/>
          <a:ext cx="7541561" cy="3765178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Purpose of the scoring matrix: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This matrix will be used in the competition to determine the teams' points. The matrix is provided now to make it easier to understand the scoring system.</a:t>
          </a:r>
        </a:p>
        <a:p>
          <a:endParaRPr lang="de-DE" sz="1400" b="1"/>
        </a:p>
        <a:p>
          <a:r>
            <a:rPr lang="de-DE" sz="1400" b="1"/>
            <a:t>How the </a:t>
          </a:r>
          <a:r>
            <a:rPr lang="de-DE" sz="1400" b="1" baseline="0"/>
            <a:t>scoring matrix works:</a:t>
          </a:r>
        </a:p>
        <a:p>
          <a:r>
            <a:rPr lang="de-DE" sz="1400" baseline="0"/>
            <a:t>1. The flight performance of the reference aircraft is entered in column C (cells marked in light blue).</a:t>
          </a:r>
        </a:p>
        <a:p>
          <a:r>
            <a:rPr lang="de-DE" sz="1400" baseline="0"/>
            <a:t>2. The flight performance of your aircraft is entered in column D (cells marked in light orange).</a:t>
          </a:r>
        </a:p>
        <a:p>
          <a:r>
            <a:rPr lang="de-DE" sz="1400" baseline="0"/>
            <a:t>3. The combined score for your reports is entered in cell F20 </a:t>
          </a:r>
          <a:r>
            <a:rPr lang="de-DE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(marked in light orange).</a:t>
          </a:r>
        </a:p>
        <a:p>
          <a:r>
            <a:rPr lang="de-DE" sz="1400" baseline="0"/>
            <a:t>4. The score for the flight performance entered is calculated automatically (column F) and the final result is displayed in cell F23 (marked in bright orange).</a:t>
          </a:r>
        </a:p>
        <a:p>
          <a:endParaRPr lang="de-DE" sz="1400" baseline="0"/>
        </a:p>
        <a:p>
          <a:r>
            <a:rPr lang="de-DE" sz="1400" b="1" baseline="0"/>
            <a:t>The default values entered for the flight performance are randomly selected and do NOT represent the real performance of the reference aircraft!</a:t>
          </a:r>
        </a:p>
        <a:p>
          <a:endParaRPr lang="de-DE" sz="1400" b="1" baseline="0"/>
        </a:p>
        <a:p>
          <a:endParaRPr lang="de-DE" sz="1400" b="1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152400</xdr:rowOff>
    </xdr:from>
    <xdr:to>
      <xdr:col>9</xdr:col>
      <xdr:colOff>727075</xdr:colOff>
      <xdr:row>14</xdr:row>
      <xdr:rowOff>92262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BE79D56-E231-41F1-A5D9-DF3D508E6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15</xdr:row>
      <xdr:rowOff>114300</xdr:rowOff>
    </xdr:from>
    <xdr:to>
      <xdr:col>9</xdr:col>
      <xdr:colOff>727075</xdr:colOff>
      <xdr:row>26</xdr:row>
      <xdr:rowOff>11580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11E895B-EB03-4EA3-8AF0-208FF2CB9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26</xdr:row>
      <xdr:rowOff>133350</xdr:rowOff>
    </xdr:from>
    <xdr:to>
      <xdr:col>9</xdr:col>
      <xdr:colOff>695325</xdr:colOff>
      <xdr:row>40</xdr:row>
      <xdr:rowOff>120650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DA42F6F-5598-411F-87F2-5174AE7C5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E9274-359F-4C99-9326-F742741CD1FA}">
  <dimension ref="A2:J23"/>
  <sheetViews>
    <sheetView workbookViewId="0">
      <selection activeCell="G4" sqref="G4"/>
    </sheetView>
  </sheetViews>
  <sheetFormatPr baseColWidth="10" defaultRowHeight="15" x14ac:dyDescent="0.25"/>
  <cols>
    <col min="1" max="1" width="28.28515625" bestFit="1" customWidth="1"/>
    <col min="3" max="3" width="12.7109375" customWidth="1"/>
    <col min="4" max="4" width="22" bestFit="1" customWidth="1"/>
    <col min="5" max="5" width="23.28515625" bestFit="1" customWidth="1"/>
    <col min="6" max="6" width="24.7109375" bestFit="1" customWidth="1"/>
  </cols>
  <sheetData>
    <row r="2" spans="1:9" x14ac:dyDescent="0.25">
      <c r="G2" t="s">
        <v>8</v>
      </c>
      <c r="H2" t="s">
        <v>11</v>
      </c>
      <c r="I2" t="s">
        <v>6</v>
      </c>
    </row>
    <row r="3" spans="1:9" x14ac:dyDescent="0.25">
      <c r="A3" t="s">
        <v>0</v>
      </c>
      <c r="B3" t="s">
        <v>4</v>
      </c>
      <c r="C3" t="s">
        <v>2</v>
      </c>
      <c r="D3" t="s">
        <v>5</v>
      </c>
      <c r="E3" t="s">
        <v>7</v>
      </c>
      <c r="F3" t="s">
        <v>9</v>
      </c>
    </row>
    <row r="4" spans="1:9" x14ac:dyDescent="0.25">
      <c r="A4" t="s">
        <v>1</v>
      </c>
      <c r="B4" t="s">
        <v>3</v>
      </c>
      <c r="C4">
        <v>40</v>
      </c>
      <c r="D4">
        <v>20</v>
      </c>
      <c r="E4">
        <f>IF(C4/D4&lt;H4, C4/D4*G4, H4*G4)</f>
        <v>9</v>
      </c>
      <c r="F4">
        <f>(C4/D4)*G4</f>
        <v>9</v>
      </c>
      <c r="G4">
        <v>4.5</v>
      </c>
      <c r="H4">
        <v>3</v>
      </c>
      <c r="I4" t="s">
        <v>10</v>
      </c>
    </row>
    <row r="5" spans="1:9" x14ac:dyDescent="0.25">
      <c r="A5" t="s">
        <v>12</v>
      </c>
      <c r="B5" t="s">
        <v>13</v>
      </c>
      <c r="C5">
        <v>30</v>
      </c>
      <c r="D5">
        <v>45</v>
      </c>
      <c r="E5">
        <f t="shared" ref="E5:E20" si="0">IF(D5/C5&lt;H5, D5/C5*G5, H5*G5)</f>
        <v>13.5</v>
      </c>
      <c r="F5">
        <f t="shared" ref="F5:F20" si="1">(D5/C5)*G5</f>
        <v>13.5</v>
      </c>
      <c r="G5">
        <v>9</v>
      </c>
      <c r="H5">
        <v>3</v>
      </c>
      <c r="I5" t="s">
        <v>34</v>
      </c>
    </row>
    <row r="6" spans="1:9" x14ac:dyDescent="0.25">
      <c r="A6" t="s">
        <v>14</v>
      </c>
      <c r="B6" t="s">
        <v>15</v>
      </c>
      <c r="C6">
        <v>15</v>
      </c>
      <c r="D6">
        <v>20</v>
      </c>
      <c r="E6">
        <f t="shared" si="0"/>
        <v>16</v>
      </c>
      <c r="F6">
        <f t="shared" si="1"/>
        <v>16</v>
      </c>
      <c r="G6">
        <v>12</v>
      </c>
      <c r="H6">
        <v>3</v>
      </c>
    </row>
    <row r="7" spans="1:9" x14ac:dyDescent="0.25">
      <c r="A7" t="s">
        <v>16</v>
      </c>
      <c r="B7" t="s">
        <v>21</v>
      </c>
      <c r="C7">
        <v>30</v>
      </c>
      <c r="D7">
        <v>50</v>
      </c>
      <c r="E7">
        <f t="shared" si="0"/>
        <v>12.5</v>
      </c>
      <c r="F7">
        <f t="shared" si="1"/>
        <v>12.5</v>
      </c>
      <c r="G7">
        <v>7.5</v>
      </c>
      <c r="H7">
        <v>3</v>
      </c>
    </row>
    <row r="8" spans="1:9" x14ac:dyDescent="0.25">
      <c r="A8" t="s">
        <v>17</v>
      </c>
      <c r="B8" t="s">
        <v>21</v>
      </c>
      <c r="C8">
        <v>10</v>
      </c>
      <c r="D8">
        <v>8</v>
      </c>
      <c r="E8">
        <f>IF(C8/D8&lt;H8, C8/D8*G8, H8*G8)</f>
        <v>9.375</v>
      </c>
      <c r="F8">
        <f>(C8/D8)*G8</f>
        <v>9.375</v>
      </c>
      <c r="G8">
        <v>7.5</v>
      </c>
      <c r="H8">
        <v>3</v>
      </c>
    </row>
    <row r="9" spans="1:9" x14ac:dyDescent="0.25">
      <c r="A9" t="s">
        <v>18</v>
      </c>
      <c r="B9" t="s">
        <v>21</v>
      </c>
      <c r="C9">
        <f>C7-C8</f>
        <v>20</v>
      </c>
      <c r="D9">
        <f>D7-D8</f>
        <v>42</v>
      </c>
      <c r="E9">
        <f t="shared" si="0"/>
        <v>15.75</v>
      </c>
      <c r="F9">
        <f t="shared" si="1"/>
        <v>15.75</v>
      </c>
      <c r="G9">
        <v>7.5</v>
      </c>
      <c r="H9">
        <v>3</v>
      </c>
    </row>
    <row r="10" spans="1:9" x14ac:dyDescent="0.25">
      <c r="A10" t="s">
        <v>19</v>
      </c>
      <c r="B10" t="s">
        <v>13</v>
      </c>
      <c r="C10">
        <v>30</v>
      </c>
      <c r="D10">
        <v>45</v>
      </c>
      <c r="E10">
        <f t="shared" si="0"/>
        <v>10.5</v>
      </c>
      <c r="F10">
        <f t="shared" si="1"/>
        <v>10.5</v>
      </c>
      <c r="G10">
        <v>7</v>
      </c>
      <c r="H10">
        <v>3</v>
      </c>
      <c r="I10" t="s">
        <v>34</v>
      </c>
    </row>
    <row r="11" spans="1:9" x14ac:dyDescent="0.25">
      <c r="A11" t="s">
        <v>20</v>
      </c>
      <c r="B11" t="s">
        <v>3</v>
      </c>
      <c r="C11">
        <v>40</v>
      </c>
      <c r="D11">
        <v>15</v>
      </c>
      <c r="E11">
        <f>IF(C11/D11&lt;H11, C11/D11*G11, H11*G11)</f>
        <v>12</v>
      </c>
      <c r="F11">
        <f>(C11/D11)*G11</f>
        <v>12</v>
      </c>
      <c r="G11">
        <v>4.5</v>
      </c>
      <c r="H11">
        <v>3</v>
      </c>
    </row>
    <row r="13" spans="1:9" x14ac:dyDescent="0.25">
      <c r="A13" t="s">
        <v>33</v>
      </c>
    </row>
    <row r="15" spans="1:9" x14ac:dyDescent="0.25">
      <c r="A15" t="s">
        <v>22</v>
      </c>
      <c r="B15" t="s">
        <v>3</v>
      </c>
      <c r="C15">
        <v>15000</v>
      </c>
      <c r="D15">
        <v>20000</v>
      </c>
      <c r="E15">
        <f t="shared" si="0"/>
        <v>10</v>
      </c>
      <c r="F15">
        <f t="shared" si="1"/>
        <v>10</v>
      </c>
      <c r="G15">
        <v>7.5</v>
      </c>
      <c r="H15">
        <v>3</v>
      </c>
    </row>
    <row r="16" spans="1:9" x14ac:dyDescent="0.25">
      <c r="A16" t="s">
        <v>28</v>
      </c>
      <c r="B16" t="s">
        <v>29</v>
      </c>
      <c r="C16">
        <v>10000</v>
      </c>
      <c r="D16">
        <v>8000</v>
      </c>
      <c r="E16">
        <f t="shared" si="0"/>
        <v>0</v>
      </c>
      <c r="F16">
        <f t="shared" si="1"/>
        <v>0</v>
      </c>
    </row>
    <row r="17" spans="1:10" x14ac:dyDescent="0.25">
      <c r="A17" t="s">
        <v>23</v>
      </c>
      <c r="B17" t="s">
        <v>24</v>
      </c>
      <c r="C17">
        <f>C16/(C15*C19)</f>
        <v>5.5555555555555552E-2</v>
      </c>
      <c r="D17">
        <f>D16/(D15*D19)</f>
        <v>0.04</v>
      </c>
      <c r="E17">
        <f t="shared" si="0"/>
        <v>10.8</v>
      </c>
      <c r="F17">
        <f t="shared" si="1"/>
        <v>10.8</v>
      </c>
      <c r="G17">
        <v>15</v>
      </c>
      <c r="H17">
        <v>3</v>
      </c>
      <c r="J17" t="s">
        <v>25</v>
      </c>
    </row>
    <row r="18" spans="1:10" x14ac:dyDescent="0.25">
      <c r="A18" t="s">
        <v>26</v>
      </c>
      <c r="B18" t="s">
        <v>27</v>
      </c>
      <c r="C18">
        <v>3</v>
      </c>
      <c r="D18">
        <v>6</v>
      </c>
      <c r="E18">
        <f t="shared" si="0"/>
        <v>12</v>
      </c>
      <c r="F18">
        <f t="shared" si="1"/>
        <v>12</v>
      </c>
      <c r="G18">
        <v>6</v>
      </c>
      <c r="H18">
        <v>3</v>
      </c>
    </row>
    <row r="19" spans="1:10" x14ac:dyDescent="0.25">
      <c r="A19" t="s">
        <v>30</v>
      </c>
      <c r="B19" t="s">
        <v>27</v>
      </c>
      <c r="C19">
        <v>12</v>
      </c>
      <c r="D19">
        <v>10</v>
      </c>
    </row>
    <row r="20" spans="1:10" x14ac:dyDescent="0.25">
      <c r="A20" t="s">
        <v>31</v>
      </c>
      <c r="B20" t="s">
        <v>32</v>
      </c>
      <c r="C20">
        <v>1</v>
      </c>
      <c r="D20">
        <v>2</v>
      </c>
      <c r="E20">
        <f t="shared" si="0"/>
        <v>24</v>
      </c>
      <c r="F20">
        <f t="shared" si="1"/>
        <v>24</v>
      </c>
      <c r="G20">
        <v>12</v>
      </c>
      <c r="H20">
        <v>3</v>
      </c>
    </row>
    <row r="23" spans="1:10" x14ac:dyDescent="0.25">
      <c r="E23">
        <f t="shared" ref="E23:F23" si="2">SUM(E4:E20)</f>
        <v>155.42500000000001</v>
      </c>
      <c r="F23">
        <f t="shared" si="2"/>
        <v>155.42500000000001</v>
      </c>
      <c r="G23">
        <f>SUM(G4:G20)</f>
        <v>100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C73E6-229E-49C8-A765-868D8126D47A}">
  <dimension ref="A2:P45"/>
  <sheetViews>
    <sheetView tabSelected="1" zoomScale="85" zoomScaleNormal="85" workbookViewId="0">
      <selection activeCell="F27" sqref="F27"/>
    </sheetView>
  </sheetViews>
  <sheetFormatPr baseColWidth="10" defaultRowHeight="15" x14ac:dyDescent="0.25"/>
  <cols>
    <col min="1" max="1" width="28.28515625" bestFit="1" customWidth="1"/>
    <col min="2" max="2" width="12.85546875" bestFit="1" customWidth="1"/>
    <col min="3" max="3" width="18.140625" customWidth="1"/>
    <col min="4" max="4" width="18.5703125" customWidth="1"/>
    <col min="5" max="5" width="23.28515625" bestFit="1" customWidth="1"/>
    <col min="6" max="6" width="23.28515625" customWidth="1"/>
    <col min="8" max="8" width="14" customWidth="1"/>
    <col min="9" max="9" width="21.5703125" customWidth="1"/>
    <col min="10" max="10" width="18.28515625" customWidth="1"/>
  </cols>
  <sheetData>
    <row r="2" spans="1:16" x14ac:dyDescent="0.25">
      <c r="A2" s="1"/>
      <c r="B2" s="18"/>
      <c r="C2" s="18"/>
      <c r="D2" s="18"/>
      <c r="E2" s="18"/>
      <c r="F2" s="18"/>
      <c r="H2" s="1"/>
      <c r="I2" s="1"/>
      <c r="J2" s="14"/>
      <c r="M2" s="18"/>
      <c r="N2" s="18"/>
      <c r="O2" s="18"/>
      <c r="P2" s="18"/>
    </row>
    <row r="3" spans="1:16" ht="15.75" thickBot="1" x14ac:dyDescent="0.3">
      <c r="A3" s="1"/>
      <c r="B3" s="1"/>
      <c r="C3" s="1"/>
      <c r="D3" s="1"/>
    </row>
    <row r="4" spans="1:16" ht="15.75" thickBot="1" x14ac:dyDescent="0.3">
      <c r="A4" s="33" t="s">
        <v>53</v>
      </c>
      <c r="B4" s="34"/>
      <c r="C4" s="35" t="s">
        <v>54</v>
      </c>
      <c r="D4" s="36"/>
      <c r="E4" s="37" t="s">
        <v>55</v>
      </c>
      <c r="F4" s="36"/>
    </row>
    <row r="5" spans="1:16" x14ac:dyDescent="0.25">
      <c r="A5" s="6"/>
      <c r="B5" s="19" t="s">
        <v>4</v>
      </c>
      <c r="C5" s="11" t="s">
        <v>56</v>
      </c>
      <c r="D5" s="12" t="s">
        <v>57</v>
      </c>
      <c r="E5" s="16" t="s">
        <v>56</v>
      </c>
      <c r="F5" s="12" t="s">
        <v>57</v>
      </c>
    </row>
    <row r="6" spans="1:16" x14ac:dyDescent="0.25">
      <c r="A6" s="2" t="s">
        <v>42</v>
      </c>
      <c r="B6" t="s">
        <v>3</v>
      </c>
      <c r="C6" s="28">
        <v>40</v>
      </c>
      <c r="D6" s="29">
        <v>35</v>
      </c>
      <c r="E6" s="23">
        <f>TANH(C6/C6-1)*Backend!B4</f>
        <v>0</v>
      </c>
      <c r="F6" s="24">
        <f>TANH(D6/C6-1)*Backend!B4</f>
        <v>0.49741200708638483</v>
      </c>
    </row>
    <row r="7" spans="1:16" x14ac:dyDescent="0.25">
      <c r="A7" s="2" t="s">
        <v>43</v>
      </c>
      <c r="B7" t="s">
        <v>13</v>
      </c>
      <c r="C7" s="28">
        <v>40</v>
      </c>
      <c r="D7" s="29">
        <v>30</v>
      </c>
      <c r="E7" s="23">
        <f>TANH(C7/C7-1)*Backend!B5</f>
        <v>0</v>
      </c>
      <c r="F7" s="24">
        <f>TANH(D7/C7-1)*Backend!B5</f>
        <v>-1.7144306368259639</v>
      </c>
    </row>
    <row r="8" spans="1:16" x14ac:dyDescent="0.25">
      <c r="A8" s="2" t="s">
        <v>44</v>
      </c>
      <c r="B8" t="s">
        <v>15</v>
      </c>
      <c r="C8" s="28">
        <v>15</v>
      </c>
      <c r="D8" s="29">
        <v>20</v>
      </c>
      <c r="E8" s="23">
        <f>TANH(C8/C8-1)*Backend!B6</f>
        <v>0</v>
      </c>
      <c r="F8" s="24">
        <f>TANH(D8/C8-1)*Backend!B6</f>
        <v>8.0378184382908575</v>
      </c>
    </row>
    <row r="9" spans="1:16" x14ac:dyDescent="0.25">
      <c r="A9" s="2" t="s">
        <v>45</v>
      </c>
      <c r="B9" t="s">
        <v>21</v>
      </c>
      <c r="C9" s="28">
        <v>30</v>
      </c>
      <c r="D9" s="29">
        <v>30</v>
      </c>
      <c r="E9" s="23">
        <f>TANH(C9/C9-1)*Backend!B7</f>
        <v>0</v>
      </c>
      <c r="F9" s="24">
        <f>TANH(D9/C9-1)*Backend!B7</f>
        <v>0</v>
      </c>
    </row>
    <row r="10" spans="1:16" x14ac:dyDescent="0.25">
      <c r="A10" s="2" t="s">
        <v>46</v>
      </c>
      <c r="B10" t="s">
        <v>21</v>
      </c>
      <c r="C10" s="28">
        <v>10</v>
      </c>
      <c r="D10" s="29">
        <v>12</v>
      </c>
      <c r="E10" s="23">
        <f>TANH(C10/C10-1)*Backend!B8</f>
        <v>0</v>
      </c>
      <c r="F10" s="24">
        <f>TANH(D10/C10-1)*Backend!B8</f>
        <v>-0.78950128089961591</v>
      </c>
    </row>
    <row r="11" spans="1:16" x14ac:dyDescent="0.25">
      <c r="A11" s="2" t="s">
        <v>47</v>
      </c>
      <c r="B11" t="s">
        <v>13</v>
      </c>
      <c r="C11" s="28">
        <v>30</v>
      </c>
      <c r="D11" s="29">
        <v>20</v>
      </c>
      <c r="E11" s="23">
        <f>TANH(C11/C11-1)*Backend!B9</f>
        <v>0</v>
      </c>
      <c r="F11" s="24">
        <f>TANH(D11/C11-1)*Backend!B9</f>
        <v>-1.6075636876581716</v>
      </c>
    </row>
    <row r="12" spans="1:16" ht="15.75" thickBot="1" x14ac:dyDescent="0.3">
      <c r="A12" s="4" t="s">
        <v>48</v>
      </c>
      <c r="B12" s="15" t="s">
        <v>3</v>
      </c>
      <c r="C12" s="28">
        <v>40</v>
      </c>
      <c r="D12" s="29">
        <v>30</v>
      </c>
      <c r="E12" s="25">
        <f>TANH(C12/C12-1)*Backend!B10</f>
        <v>0</v>
      </c>
      <c r="F12" s="26">
        <f>TANH(D12/C12-1)*Backend!B10</f>
        <v>0.73475598721112734</v>
      </c>
    </row>
    <row r="13" spans="1:16" ht="15.75" thickBot="1" x14ac:dyDescent="0.3">
      <c r="A13" s="2"/>
      <c r="C13" s="8"/>
      <c r="D13" s="9"/>
      <c r="E13" s="22"/>
      <c r="F13" s="9"/>
    </row>
    <row r="14" spans="1:16" x14ac:dyDescent="0.25">
      <c r="A14" s="20" t="s">
        <v>33</v>
      </c>
      <c r="B14" s="21"/>
      <c r="C14" s="2"/>
      <c r="D14" s="3"/>
      <c r="E14" s="21"/>
      <c r="F14" s="7"/>
    </row>
    <row r="15" spans="1:16" x14ac:dyDescent="0.25">
      <c r="A15" s="2" t="s">
        <v>49</v>
      </c>
      <c r="B15" t="s">
        <v>38</v>
      </c>
      <c r="C15" s="28">
        <v>15</v>
      </c>
      <c r="D15" s="29">
        <v>20</v>
      </c>
      <c r="E15" s="23">
        <f>TANH(C15/C15-1)*Backend!B13</f>
        <v>0</v>
      </c>
      <c r="F15" s="24">
        <f>TANH(D15/C15-1)*Backend!B13</f>
        <v>2.5721019002530743</v>
      </c>
    </row>
    <row r="16" spans="1:16" x14ac:dyDescent="0.25">
      <c r="A16" s="2" t="s">
        <v>50</v>
      </c>
      <c r="B16" t="s">
        <v>39</v>
      </c>
      <c r="C16" s="30">
        <v>5.6000000000000001E-2</v>
      </c>
      <c r="D16" s="31">
        <v>0.04</v>
      </c>
      <c r="E16" s="23">
        <f>TANH(C16/C16-1)*Backend!B14</f>
        <v>0</v>
      </c>
      <c r="F16" s="24">
        <f>TANH(D16/C16-1)*Backend!B14</f>
        <v>3.3382258839084287</v>
      </c>
    </row>
    <row r="17" spans="1:9" x14ac:dyDescent="0.25">
      <c r="A17" s="2" t="s">
        <v>51</v>
      </c>
      <c r="B17" t="s">
        <v>27</v>
      </c>
      <c r="C17" s="28">
        <v>3</v>
      </c>
      <c r="D17" s="29">
        <v>3.5</v>
      </c>
      <c r="E17" s="23">
        <f>TANH(C17/C17-1)*Backend!B15</f>
        <v>0</v>
      </c>
      <c r="F17" s="24">
        <f>TANH(D17/C17-1)*Backend!B15</f>
        <v>1.6514041292462942</v>
      </c>
    </row>
    <row r="18" spans="1:9" ht="15.75" thickBot="1" x14ac:dyDescent="0.3">
      <c r="A18" s="4" t="s">
        <v>52</v>
      </c>
      <c r="B18" s="15" t="s">
        <v>32</v>
      </c>
      <c r="C18" s="28">
        <v>1</v>
      </c>
      <c r="D18" s="29">
        <v>0.8</v>
      </c>
      <c r="E18" s="25">
        <f>TANH(C18/C18-1)*Backend!B16</f>
        <v>0</v>
      </c>
      <c r="F18" s="26">
        <f>TANH(D18/C18-1)*Backend!B16</f>
        <v>-3.5527557640482716</v>
      </c>
    </row>
    <row r="19" spans="1:9" ht="15.75" thickBot="1" x14ac:dyDescent="0.3">
      <c r="A19" s="2"/>
      <c r="C19" s="8"/>
      <c r="D19" s="9"/>
      <c r="F19" s="3"/>
    </row>
    <row r="20" spans="1:9" x14ac:dyDescent="0.25">
      <c r="A20" s="6" t="s">
        <v>35</v>
      </c>
      <c r="B20" s="21"/>
      <c r="C20" s="6"/>
      <c r="D20" s="7"/>
      <c r="E20" s="21">
        <v>35</v>
      </c>
      <c r="F20" s="39">
        <v>33</v>
      </c>
    </row>
    <row r="21" spans="1:9" ht="15.75" thickBot="1" x14ac:dyDescent="0.3">
      <c r="A21" s="4" t="s">
        <v>41</v>
      </c>
      <c r="B21" s="15"/>
      <c r="C21" s="4"/>
      <c r="D21" s="5"/>
      <c r="E21" s="15">
        <v>65</v>
      </c>
      <c r="F21" s="5">
        <v>65</v>
      </c>
    </row>
    <row r="22" spans="1:9" ht="15.75" thickBot="1" x14ac:dyDescent="0.3">
      <c r="A22" s="2"/>
      <c r="C22" s="8"/>
      <c r="D22" s="9"/>
      <c r="F22" s="3"/>
    </row>
    <row r="23" spans="1:9" ht="15.75" thickBot="1" x14ac:dyDescent="0.3">
      <c r="A23" s="8" t="s">
        <v>40</v>
      </c>
      <c r="B23" s="22"/>
      <c r="C23" s="4"/>
      <c r="D23" s="5"/>
      <c r="E23" s="22">
        <f>SUM(E6:E21)</f>
        <v>100</v>
      </c>
      <c r="F23" s="27">
        <f>SUM(F6:F21)</f>
        <v>107.16746697656414</v>
      </c>
      <c r="H23" s="32"/>
      <c r="I23" s="32"/>
    </row>
    <row r="26" spans="1:9" x14ac:dyDescent="0.25">
      <c r="C26" s="32"/>
      <c r="D26" s="32"/>
      <c r="F26" s="10"/>
    </row>
    <row r="43" spans="14:14" x14ac:dyDescent="0.25">
      <c r="N43" s="10"/>
    </row>
    <row r="44" spans="14:14" x14ac:dyDescent="0.25">
      <c r="N44" s="10"/>
    </row>
    <row r="45" spans="14:14" x14ac:dyDescent="0.25">
      <c r="N45" s="10"/>
    </row>
  </sheetData>
  <sheetProtection algorithmName="SHA-512" hashValue="qh/co4lrndcVBRriCxGkSjDLMW7X1fmeEQr0/eSyR1u2hObeu4kPRZSFXlkc8/iRt6YneUU/QntP1+9MHKffZg==" saltValue="V9uiozAULyXoHYNEosjVRQ==" spinCount="100000" sheet="1" objects="1" scenarios="1"/>
  <mergeCells count="5">
    <mergeCell ref="H23:I23"/>
    <mergeCell ref="C26:D26"/>
    <mergeCell ref="A4:B4"/>
    <mergeCell ref="C4:D4"/>
    <mergeCell ref="E4:F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34D9-60D1-4D40-AE29-F846405B31EF}">
  <dimension ref="A1"/>
  <sheetViews>
    <sheetView zoomScale="85" zoomScaleNormal="85" workbookViewId="0">
      <selection activeCell="M28" sqref="M27:M28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49301-8321-4957-9726-3E9BD8625A8B}">
  <dimension ref="B1:I39"/>
  <sheetViews>
    <sheetView workbookViewId="0">
      <selection activeCell="G15" sqref="G15"/>
    </sheetView>
  </sheetViews>
  <sheetFormatPr baseColWidth="10" defaultRowHeight="15" x14ac:dyDescent="0.25"/>
  <sheetData>
    <row r="1" spans="2:9" ht="15.75" thickBot="1" x14ac:dyDescent="0.3"/>
    <row r="2" spans="2:9" x14ac:dyDescent="0.25">
      <c r="B2" s="33" t="s">
        <v>37</v>
      </c>
      <c r="C2" s="34"/>
      <c r="D2" s="38"/>
      <c r="H2" s="2" t="s">
        <v>1</v>
      </c>
      <c r="I2" t="s">
        <v>36</v>
      </c>
    </row>
    <row r="3" spans="2:9" x14ac:dyDescent="0.25">
      <c r="B3" s="2"/>
      <c r="D3" s="3"/>
      <c r="H3">
        <v>0</v>
      </c>
      <c r="I3" s="10">
        <f>TANH(H3/Scoring!$C$6-1)*Backend!$B$4</f>
        <v>3.0463766238230594</v>
      </c>
    </row>
    <row r="4" spans="2:9" x14ac:dyDescent="0.25">
      <c r="B4" s="2">
        <f t="shared" ref="B4:B10" si="0">D4*C4</f>
        <v>-4</v>
      </c>
      <c r="C4">
        <v>-1</v>
      </c>
      <c r="D4" s="3">
        <v>4</v>
      </c>
      <c r="H4">
        <v>10</v>
      </c>
      <c r="I4" s="10">
        <f>TANH(H4/Scoring!$C$6-1)*Backend!$B$4</f>
        <v>2.5405958095491492</v>
      </c>
    </row>
    <row r="5" spans="2:9" x14ac:dyDescent="0.25">
      <c r="B5" s="2">
        <f t="shared" si="0"/>
        <v>7</v>
      </c>
      <c r="C5">
        <v>1</v>
      </c>
      <c r="D5" s="3">
        <v>7</v>
      </c>
      <c r="H5">
        <v>20</v>
      </c>
      <c r="I5" s="10">
        <f>TANH(H5/Scoring!$C$6-1)*Backend!$B$4</f>
        <v>1.8484686290400392</v>
      </c>
    </row>
    <row r="6" spans="2:9" x14ac:dyDescent="0.25">
      <c r="B6" s="2">
        <f t="shared" si="0"/>
        <v>25</v>
      </c>
      <c r="C6">
        <v>1</v>
      </c>
      <c r="D6" s="3">
        <v>25</v>
      </c>
      <c r="H6">
        <v>30</v>
      </c>
      <c r="I6" s="10">
        <f>TANH(H6/Scoring!$C$6-1)*Backend!$B$4</f>
        <v>0.97967464961483652</v>
      </c>
    </row>
    <row r="7" spans="2:9" x14ac:dyDescent="0.25">
      <c r="B7" s="2">
        <f t="shared" si="0"/>
        <v>4</v>
      </c>
      <c r="C7" s="17">
        <v>1</v>
      </c>
      <c r="D7" s="13">
        <v>4</v>
      </c>
      <c r="H7">
        <v>40</v>
      </c>
      <c r="I7" s="10">
        <f>TANH(H7/Scoring!$C$6-1)*Backend!$B$4</f>
        <v>0</v>
      </c>
    </row>
    <row r="8" spans="2:9" x14ac:dyDescent="0.25">
      <c r="B8" s="2">
        <f t="shared" si="0"/>
        <v>-4</v>
      </c>
      <c r="C8" s="17">
        <v>-1</v>
      </c>
      <c r="D8" s="13">
        <v>4</v>
      </c>
      <c r="H8">
        <v>60</v>
      </c>
      <c r="I8" s="10">
        <f>TANH(H8/Scoring!$C$6-1)*Backend!$B$4</f>
        <v>-1.8484686290400392</v>
      </c>
    </row>
    <row r="9" spans="2:9" x14ac:dyDescent="0.25">
      <c r="B9" s="2">
        <f t="shared" si="0"/>
        <v>5</v>
      </c>
      <c r="C9" s="17">
        <v>1</v>
      </c>
      <c r="D9" s="13">
        <v>5</v>
      </c>
      <c r="H9">
        <v>70</v>
      </c>
      <c r="I9" s="10">
        <f>TANH(H9/Scoring!$C$6-1)*Backend!$B$4</f>
        <v>-2.5405958095491492</v>
      </c>
    </row>
    <row r="10" spans="2:9" x14ac:dyDescent="0.25">
      <c r="B10" s="2">
        <f t="shared" si="0"/>
        <v>-3</v>
      </c>
      <c r="C10" s="17">
        <v>-1</v>
      </c>
      <c r="D10" s="13">
        <v>3</v>
      </c>
      <c r="H10">
        <v>80</v>
      </c>
      <c r="I10" s="10">
        <f>TANH(H10/Scoring!$C$6-1)*Backend!$B$4</f>
        <v>-3.0463766238230594</v>
      </c>
    </row>
    <row r="11" spans="2:9" x14ac:dyDescent="0.25">
      <c r="B11" s="2"/>
      <c r="D11" s="3"/>
      <c r="H11">
        <v>90</v>
      </c>
      <c r="I11" s="10">
        <f>TANH(H11/Scoring!$C$6-1)*Backend!$B$4</f>
        <v>-3.3931345598300515</v>
      </c>
    </row>
    <row r="12" spans="2:9" x14ac:dyDescent="0.25">
      <c r="B12" s="2"/>
      <c r="D12" s="3"/>
      <c r="H12">
        <v>100</v>
      </c>
      <c r="I12" s="10">
        <f>TANH(H12/Scoring!$C$6-1)*Backend!$B$4</f>
        <v>-3.6205930145794656</v>
      </c>
    </row>
    <row r="13" spans="2:9" x14ac:dyDescent="0.25">
      <c r="B13" s="2">
        <f>D13*C13</f>
        <v>8</v>
      </c>
      <c r="C13">
        <v>1</v>
      </c>
      <c r="D13" s="3">
        <v>8</v>
      </c>
    </row>
    <row r="14" spans="2:9" x14ac:dyDescent="0.25">
      <c r="B14" s="2">
        <f>D14*C14</f>
        <v>-12</v>
      </c>
      <c r="C14">
        <v>-1</v>
      </c>
      <c r="D14" s="3">
        <v>12</v>
      </c>
      <c r="H14" s="2" t="s">
        <v>12</v>
      </c>
      <c r="I14" t="s">
        <v>36</v>
      </c>
    </row>
    <row r="15" spans="2:9" x14ac:dyDescent="0.25">
      <c r="B15" s="2">
        <f>D15*C15</f>
        <v>10</v>
      </c>
      <c r="C15">
        <v>1</v>
      </c>
      <c r="D15" s="3">
        <v>10</v>
      </c>
      <c r="H15">
        <v>10</v>
      </c>
      <c r="I15" s="10">
        <f>TANH(H15/Scoring!$C$7-1)*Backend!$B$5</f>
        <v>-4.4460426667110111</v>
      </c>
    </row>
    <row r="16" spans="2:9" ht="15.75" thickBot="1" x14ac:dyDescent="0.3">
      <c r="B16" s="4">
        <f>D16*C16</f>
        <v>18</v>
      </c>
      <c r="C16" s="15">
        <v>1</v>
      </c>
      <c r="D16" s="5">
        <v>18</v>
      </c>
      <c r="H16">
        <v>20</v>
      </c>
      <c r="I16" s="10">
        <f>TANH(H16/Scoring!$C$7-1)*Backend!$B$5</f>
        <v>-3.2348201008200688</v>
      </c>
    </row>
    <row r="17" spans="8:9" x14ac:dyDescent="0.25">
      <c r="H17">
        <v>30</v>
      </c>
      <c r="I17" s="10">
        <f>TANH(H17/Scoring!$C$7-1)*Backend!$B$5</f>
        <v>-1.7144306368259639</v>
      </c>
    </row>
    <row r="18" spans="8:9" x14ac:dyDescent="0.25">
      <c r="H18">
        <v>40</v>
      </c>
      <c r="I18" s="10">
        <f>TANH(H18/Scoring!$C$7-1)*Backend!$B$5</f>
        <v>0</v>
      </c>
    </row>
    <row r="19" spans="8:9" x14ac:dyDescent="0.25">
      <c r="H19">
        <v>50</v>
      </c>
      <c r="I19" s="10">
        <f>TANH(H19/Scoring!$C$7-1)*Backend!$B$5</f>
        <v>1.7144306368259639</v>
      </c>
    </row>
    <row r="20" spans="8:9" x14ac:dyDescent="0.25">
      <c r="H20">
        <v>60</v>
      </c>
      <c r="I20" s="10">
        <f>TANH(H20/Scoring!$C$7-1)*Backend!$B$5</f>
        <v>3.2348201008200688</v>
      </c>
    </row>
    <row r="21" spans="8:9" x14ac:dyDescent="0.25">
      <c r="H21">
        <v>70</v>
      </c>
      <c r="I21" s="10">
        <f>TANH(H21/Scoring!$C$7-1)*Backend!$B$5</f>
        <v>4.4460426667110111</v>
      </c>
    </row>
    <row r="22" spans="8:9" x14ac:dyDescent="0.25">
      <c r="H22">
        <v>80</v>
      </c>
      <c r="I22" s="10">
        <f>TANH(H22/Scoring!$C$7-1)*Backend!$B$5</f>
        <v>5.3311590916903544</v>
      </c>
    </row>
    <row r="23" spans="8:9" x14ac:dyDescent="0.25">
      <c r="H23">
        <v>90</v>
      </c>
      <c r="I23" s="10">
        <f>TANH(H23/Scoring!$C$7-1)*Backend!$B$5</f>
        <v>5.9379854797025899</v>
      </c>
    </row>
    <row r="26" spans="8:9" x14ac:dyDescent="0.25">
      <c r="H26" s="2" t="s">
        <v>14</v>
      </c>
      <c r="I26" t="s">
        <v>36</v>
      </c>
    </row>
    <row r="27" spans="8:9" x14ac:dyDescent="0.25">
      <c r="H27">
        <v>0</v>
      </c>
      <c r="I27" s="10">
        <f>TANH(H27/Scoring!$C$8-1)*Backend!$B$6</f>
        <v>-19.039853898894123</v>
      </c>
    </row>
    <row r="28" spans="8:9" x14ac:dyDescent="0.25">
      <c r="H28">
        <v>5</v>
      </c>
      <c r="I28" s="10">
        <f>TANH(H28/Scoring!$C$8-1)*Backend!$B$6</f>
        <v>-14.569573633697756</v>
      </c>
    </row>
    <row r="29" spans="8:9" x14ac:dyDescent="0.25">
      <c r="H29">
        <v>10</v>
      </c>
      <c r="I29" s="10">
        <f>TANH(H29/Scoring!$C$8-1)*Backend!$B$6</f>
        <v>-8.0378184382908593</v>
      </c>
    </row>
    <row r="30" spans="8:9" x14ac:dyDescent="0.25">
      <c r="H30">
        <v>15</v>
      </c>
      <c r="I30" s="10">
        <f>TANH(H30/Scoring!$C$8-1)*Backend!$B$6</f>
        <v>0</v>
      </c>
    </row>
    <row r="31" spans="8:9" x14ac:dyDescent="0.25">
      <c r="H31">
        <v>20</v>
      </c>
      <c r="I31" s="10">
        <f>TANH(H31/Scoring!$C$8-1)*Backend!$B$6</f>
        <v>8.0378184382908575</v>
      </c>
    </row>
    <row r="32" spans="8:9" x14ac:dyDescent="0.25">
      <c r="H32">
        <v>25</v>
      </c>
      <c r="I32" s="10">
        <f>TANH(H32/Scoring!$C$8-1)*Backend!$B$6</f>
        <v>14.569573633697756</v>
      </c>
    </row>
    <row r="33" spans="8:9" x14ac:dyDescent="0.25">
      <c r="H33">
        <v>30</v>
      </c>
      <c r="I33" s="10">
        <f>TANH(H33/Scoring!$C$8-1)*Backend!$B$6</f>
        <v>19.039853898894123</v>
      </c>
    </row>
    <row r="34" spans="8:9" x14ac:dyDescent="0.25">
      <c r="H34">
        <v>35</v>
      </c>
      <c r="I34" s="10">
        <f>TANH(H34/Scoring!$C$8-1)*Backend!$B$6</f>
        <v>21.751541543566798</v>
      </c>
    </row>
    <row r="35" spans="8:9" x14ac:dyDescent="0.25">
      <c r="H35">
        <v>40</v>
      </c>
      <c r="I35" s="10">
        <f>TANH(H35/Scoring!$C$8-1)*Backend!$B$6</f>
        <v>23.277740216689445</v>
      </c>
    </row>
    <row r="36" spans="8:9" x14ac:dyDescent="0.25">
      <c r="H36">
        <v>45</v>
      </c>
      <c r="I36" s="10">
        <f>TANH(H36/Scoring!$C$8-1)*Backend!$B$6</f>
        <v>24.100689501895424</v>
      </c>
    </row>
    <row r="37" spans="8:9" x14ac:dyDescent="0.25">
      <c r="H37">
        <v>50</v>
      </c>
      <c r="I37" s="10">
        <f>TANH(H37/Scoring!$C$8-1)*Backend!$B$6</f>
        <v>24.534202032746663</v>
      </c>
    </row>
    <row r="38" spans="8:9" x14ac:dyDescent="0.25">
      <c r="H38">
        <v>55</v>
      </c>
      <c r="I38" s="10">
        <f>TANH(H38/Scoring!$C$8-1)*Backend!$B$6</f>
        <v>24.759762355642025</v>
      </c>
    </row>
    <row r="39" spans="8:9" x14ac:dyDescent="0.25">
      <c r="H39">
        <v>60</v>
      </c>
      <c r="I39" s="10">
        <f>TANH(H39/Scoring!$C$8-1)*Backend!$B$6</f>
        <v>24.876368842168265</v>
      </c>
    </row>
  </sheetData>
  <mergeCells count="1">
    <mergeCell ref="B2:D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C7E1C6F20996458722924524A5D054" ma:contentTypeVersion="14" ma:contentTypeDescription="Ein neues Dokument erstellen." ma:contentTypeScope="" ma:versionID="97a3dcf18f7847be36ed6250c0bdc914">
  <xsd:schema xmlns:xsd="http://www.w3.org/2001/XMLSchema" xmlns:xs="http://www.w3.org/2001/XMLSchema" xmlns:p="http://schemas.microsoft.com/office/2006/metadata/properties" xmlns:ns2="16576748-f17e-4af3-9cd6-228873063ee2" xmlns:ns3="d87c3b92-71cd-4bed-b556-f046593e0e18" targetNamespace="http://schemas.microsoft.com/office/2006/metadata/properties" ma:root="true" ma:fieldsID="1850f05ae9c5c8f665fe9800547df41b" ns2:_="" ns3:_="">
    <xsd:import namespace="16576748-f17e-4af3-9cd6-228873063ee2"/>
    <xsd:import namespace="d87c3b92-71cd-4bed-b556-f046593e0e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76748-f17e-4af3-9cd6-228873063e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1902dec8-a9aa-4cb7-a2d5-0c0a001087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c3b92-71cd-4bed-b556-f046593e0e1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3b3d136-e7e1-45bf-8bf8-bc5319d8a9ae}" ma:internalName="TaxCatchAll" ma:showField="CatchAllData" ma:web="d87c3b92-71cd-4bed-b556-f046593e0e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7c3b92-71cd-4bed-b556-f046593e0e18" xsi:nil="true"/>
    <lcf76f155ced4ddcb4097134ff3c332f xmlns="16576748-f17e-4af3-9cd6-228873063ee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18D449-7033-4A8D-A9CD-0F448192E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576748-f17e-4af3-9cd6-228873063ee2"/>
    <ds:schemaRef ds:uri="d87c3b92-71cd-4bed-b556-f046593e0e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7DD1A1-BB99-480A-AF6B-30219A5B888F}">
  <ds:schemaRefs>
    <ds:schemaRef ds:uri="16576748-f17e-4af3-9cd6-228873063ee2"/>
    <ds:schemaRef ds:uri="http://schemas.microsoft.com/office/2006/documentManagement/types"/>
    <ds:schemaRef ds:uri="d87c3b92-71cd-4bed-b556-f046593e0e18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5AB34F7-5FAE-4747-872B-A04CDA4F38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Entwurf 1 (Sy)</vt:lpstr>
      <vt:lpstr>Scoring</vt:lpstr>
      <vt:lpstr>Diagramms</vt:lpstr>
      <vt:lpstr>Backend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NeuesFliegen Laser</dc:creator>
  <cp:lastModifiedBy>Dittmann, JanPhilip</cp:lastModifiedBy>
  <dcterms:created xsi:type="dcterms:W3CDTF">2023-09-01T10:51:41Z</dcterms:created>
  <dcterms:modified xsi:type="dcterms:W3CDTF">2024-01-15T09:42:49Z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2023-09-01T14:16:23Z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2c6cac8d-ab61-47b3-8209-4df2e46aefbc</vt:lpwstr>
  </property>
  <property fmtid="{D5CDD505-2E9C-101B-9397-08002B2CF9AE}" pid="7" name="MSIP_Label_defa4170-0d19-0005-0004-bc88714345d2_ActionId">
    <vt:lpwstr>6e16edc7-c2fd-4e6d-b9f7-33578b8997b7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0x010100DCC7E1C6F20996458722924524A5D054</vt:lpwstr>
  </property>
  <property fmtid="{D5CDD505-2E9C-101B-9397-08002B2CF9AE}" pid="10" name="MediaServiceImageTags">
    <vt:lpwstr/>
  </property>
</Properties>
</file>